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unges Autobusu parkas\siunciami\SVIvaldymas\2020\"/>
    </mc:Choice>
  </mc:AlternateContent>
  <xr:revisionPtr revIDLastSave="0" documentId="8_{81519EAA-B78F-4E57-B10C-2B743C32AB27}" xr6:coauthVersionLast="46" xr6:coauthVersionMax="46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 xr:uid="{00000000-0006-0000-0000-000004000000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 xr:uid="{00000000-0006-0000-0000-000005000000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 xr:uid="{2AC5C3BA-5E63-4554-9F46-78235B117D8C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 xr:uid="{C70145FA-C9CD-4550-AF9A-E5DEDB279E77}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 xr:uid="{CD506035-9555-4C44-9762-ABDA3AB8DA63}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 xr:uid="{00000000-0006-0000-0000-000008000000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 xr:uid="{00000000-0006-0000-0000-000009000000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 xr:uid="{2A475104-5506-438D-915A-57CDF86E3A92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 xr:uid="{00000000-0006-0000-0000-00000B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 xr:uid="{00000000-0006-0000-0000-00000C000000}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 xr:uid="{00000000-0006-0000-0000-00000D000000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 xr:uid="{AE74B0DC-A0E2-4F3A-A77D-3AF067251424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 xr:uid="{D745B7E4-3D71-4EC4-A37E-C4EB3E577FC3}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 xr:uid="{43DCE0E3-5B1F-4349-8958-9E3339FC411F}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 xr:uid="{6B2069DB-BB17-4C72-BD04-80B68A6CD78A}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 xr:uid="{4C0177BC-723B-4752-94E0-F77C5A7B91EA}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 xr:uid="{00000000-0006-0000-0000-00000F000000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 xr:uid="{786EF4F9-9D66-49C7-9504-41540DFA308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 xr:uid="{00000000-0006-0000-0000-000011000000}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 xr:uid="{00000000-0006-0000-0000-00001400000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 xr:uid="{56F3B4A7-D2C2-4761-BB76-7609403D5329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 xr:uid="{460E47D2-E481-442C-9AD4-7B7B728310F9}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 xr:uid="{23B924C8-1BFD-4BFC-9527-B9C3A20DA442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 xr:uid="{BDADE353-76C4-4827-B2FD-3783A0ABCCAE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 xr:uid="{A9103A8D-ADE3-43D0-AEFD-D5E4521333EC}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 xr:uid="{0E90C3FC-D8EE-4659-B5FD-F5922C8DD8A2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 xr:uid="{00000000-0006-0000-0000-00001C000000}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 xr:uid="{00000000-0006-0000-0000-00001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 xr:uid="{00000000-0006-0000-0000-00001E000000}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 xr:uid="{00000000-0006-0000-0000-00001F000000}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 xr:uid="{5945EE37-F774-4566-BF99-D2449B23C90D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 xr:uid="{62858FDE-5483-414A-A795-7FA263B17351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 xr:uid="{00000000-0006-0000-0000-000021000000}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 xr:uid="{A81E7F63-77EA-40B5-8AB6-FB3C2C944ED0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 xr:uid="{D2EA86BF-D422-41E4-8A63-BEB255DDC37E}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 xr:uid="{0BC64BA1-A8E0-48E9-A3D3-984BBDB2D5C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 xr:uid="{B63712A4-59BE-47D3-8307-4FFEAAC01F5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 xr:uid="{6F6A1A96-30AF-4501-AF8F-48A4D4BA11A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 xr:uid="{E12905E6-8C9A-4DFE-A6CD-A26CCBF92EC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 xr:uid="{92CF30A3-1802-437F-A3E3-1126EEB7D4A1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 xr:uid="{5B6548E8-F543-48F7-B241-D205FA2647DF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 xr:uid="{2C29206C-430F-4620-BDDF-02737C36A5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 xr:uid="{E0804523-9A05-4383-9BEB-24A0F035D6C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 xr:uid="{D014D4CF-2EF6-4FE4-BBD9-30FF17460FE5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 xr:uid="{7F2B4BCA-D479-4D6F-84F4-97921A34D8D2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 xr:uid="{39E874BE-2E01-4C61-A0C7-F39FB95DD60E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 xr:uid="{7BD641CD-7190-4379-97B9-C09EE9174190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 xr:uid="{2C3B81A9-09CE-44CF-AFEE-35708D6A57FA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 xr:uid="{F1411F75-77AF-4AB4-B702-366D744B01B6}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 xr:uid="{1FE97FF1-53C8-412F-A2EE-80D24A23F929}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 xr:uid="{00000000-0006-0000-0000-00002D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 xr:uid="{00000000-0006-0000-0000-00002E000000}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 xr:uid="{00000000-0006-0000-0000-00002F000000}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 xr:uid="{E5FA8A32-4283-42FB-9216-37780F6C2561}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 xr:uid="{E00BC2CD-85BF-409C-BFAC-CBDD3012F606}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 xr:uid="{00000000-0006-0000-0000-000032000000}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 xr:uid="{DEEC2521-91D9-4C03-B55F-8F50A0DD213C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 xr:uid="{A93266C7-4A2B-4854-8F23-E32AEBD3F6A6}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 xr:uid="{5B200DB3-160D-4552-BCB3-65B0DEB32AC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 xr:uid="{A13C5635-800C-4223-9571-6D5C2F4768E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 xr:uid="{69CF2CE6-9833-4B1F-ABD5-4016E67CE52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 xr:uid="{6B39954B-D660-4565-9F33-F8ED5D658CB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 xr:uid="{E139BC00-CE2D-49A8-8179-BEDD21D839F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 xr:uid="{7F7F02DE-8EE1-42F0-85B0-C23EE9F52784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 xr:uid="{C5679CD3-1434-43E2-B5D5-C484B6394D38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 xr:uid="{83EF74BA-36BB-42CD-B744-2AA22533B24B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 xr:uid="{E57C4774-8203-4596-B2D0-6DC9F8D0BB6C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 xr:uid="{13E23346-E3AE-4770-B2B4-23744E6CE4CE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 xr:uid="{2F3DD720-AD7E-4AD5-9523-799ACFFBD6D1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 xr:uid="{C670ADD7-454F-480A-9FE1-214C0918CD0D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 xr:uid="{23472966-AC8C-4FF9-BE87-26811582A4DF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 xr:uid="{357DB85D-D70B-45FE-8C45-E96759EC6EE9}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 xr:uid="{00000000-0006-0000-0000-00003E000000}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 xr:uid="{00000000-0006-0000-0000-00003F000000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</authors>
  <commentList>
    <comment ref="F14" authorId="0" shapeId="0" xr:uid="{98A7FB29-52EA-4C36-B8CF-4B01803F8A67}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</author>
    <author>user</author>
    <author>k.lizdenis</author>
    <author>Simonas</author>
  </authors>
  <commentList>
    <comment ref="C10" authorId="0" shapeId="0" xr:uid="{9800C4D5-3C6F-4FF2-9322-605860877C2A}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 xr:uid="{193963D9-6FE5-4F83-BC7E-62F579CBCDC5}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 xr:uid="{288BDF05-31C8-4307-9D56-8AEB47AB3EB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 xr:uid="{91374964-5ECE-4426-B1CE-B9190F4DF464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 xr:uid="{1618ED5E-F436-4A7D-BA83-D3980B1DEDA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 xr:uid="{E2F2A3D6-FEC9-430C-94F1-2E31E2F4ED2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 xr:uid="{BF11C99D-AC7C-4B30-ACBB-4A723E23E533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 xr:uid="{D5AB53BB-DF75-44A8-8DF1-3E88859944A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 xr:uid="{E6CBE4FA-C2BB-4AAE-9127-60C28608256B}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 xr:uid="{E7E214E6-EA42-4911-840A-9F65D4AC783D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 xr:uid="{B7B59956-ED00-431E-88F6-0795111A2D69}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 xr:uid="{1C11C2EA-52A3-41EB-B3A2-CCB600E66F3D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 xr:uid="{4F144E61-8D68-4502-83A0-FEF919A87B47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 xr:uid="{BEF556D1-76CA-4817-B2AC-EDCDE894D212}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 xr:uid="{FCDD44DA-0373-48D6-99A6-10363EFD869C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 xr:uid="{5D7F34E8-D2D2-459A-9F8E-50A19EE7DDE3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 xr:uid="{5183776F-DD8B-4C1D-A1E8-D0C9461F962F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 xr:uid="{015F6D89-F134-4880-81B0-4348F4AB964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 xr:uid="{5D9CADA5-2130-4C0E-A634-AD747CF16765}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 xr:uid="{66F190F0-96EF-4BC9-B0DA-B77257D21A8D}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<sst xmlns="http://schemas.openxmlformats.org/spreadsheetml/2006/main" count="970" uniqueCount="475">
  <si>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</si>
  <si>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</si>
  <si>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</si>
  <si>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</si>
  <si>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</si>
  <si>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</si>
  <si>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</si>
  <si>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</si>
  <si>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</si>
  <si>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</si>
  <si>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</si>
  <si>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</si>
  <si>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</si>
  <si>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</si>
  <si>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</si>
  <si>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</si>
  <si>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</si>
  <si>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</si>
  <si>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</si>
  <si>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</si>
  <si>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</si>
  <si>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</si>
  <si>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</si>
  <si>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</si>
  <si>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</si>
  <si>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</si>
  <si>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</si>
  <si>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</si>
  <si>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</si>
  <si>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</si>
  <si>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</si>
  <si>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</si>
  <si>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</si>
  <si>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</si>
  <si>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</si>
  <si>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</si>
  <si>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</si>
  <si>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</si>
  <si>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</si>
  <si>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</si>
  <si>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</si>
  <si>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</si>
  <si>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</si>
  <si>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</si>
  <si>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</si>
  <si>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</si>
  <si>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</si>
  <si>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</si>
  <si>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</si>
  <si>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</si>
  <si>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</si>
  <si>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</si>
  <si>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</si>
  <si>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</si>
  <si>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</si>
  <si>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</si>
  <si>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</si>
  <si>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</si>
  <si>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</si>
  <si>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</si>
  <si>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</si>
  <si>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</si>
  <si>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</si>
  <si>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</si>
  <si>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</si>
  <si>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</si>
  <si>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</si>
  <si>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</si>
  <si>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</si>
  <si>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</si>
  <si>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</si>
  <si>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</si>
  <si>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</si>
  <si>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</si>
  <si>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</si>
  <si>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</si>
  <si>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</si>
  <si>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</si>
  <si>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</si>
  <si>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</si>
  <si>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</si>
  <si>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</si>
  <si>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</si>
  <si>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</si>
  <si>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</si>
  <si>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</si>
  <si>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</si>
  <si>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</si>
  <si>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</si>
  <si>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</si>
  <si>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</si>
  <si>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</si>
  <si>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</si>
  <si>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</si>
  <si>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</si>
  <si>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</si>
  <si>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</si>
  <si>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</si>
  <si>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</si>
  <si>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</si>
  <si>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</si>
  <si>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</si>
  <si>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</si>
  <si>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</si>
  <si>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</si>
  <si>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</si>
  <si>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</si>
  <si>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</si>
  <si>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</si>
  <si>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</si>
  <si>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</si>
  <si>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</si>
  <si>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</si>
  <si>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</si>
  <si>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</si>
  <si>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</si>
  <si>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</si>
  <si>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</si>
  <si>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</si>
  <si>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</si>
  <si>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</si>
  <si>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</si>
  <si>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</si>
  <si>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</si>
  <si>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</si>
  <si>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</si>
  <si>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</si>
  <si>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</si>
  <si>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</si>
  <si>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</si>
  <si>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</si>
  <si>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</si>
  <si>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</si>
  <si>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</si>
  <si>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</si>
  <si>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</si>
  <si>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</si>
  <si>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</si>
  <si>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</si>
  <si>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</si>
  <si>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</si>
  <si>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</si>
  <si>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</si>
  <si>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</si>
  <si>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</si>
  <si>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</si>
  <si>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</si>
  <si>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</si>
  <si>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</si>
  <si>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</si>
  <si>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</si>
  <si>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</si>
  <si>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</si>
  <si>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</si>
  <si>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</si>
  <si>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</si>
  <si>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</si>
  <si>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</si>
  <si>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</si>
  <si>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</si>
  <si>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</si>
  <si>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</si>
  <si>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</si>
  <si>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</si>
  <si>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</si>
  <si>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</si>
  <si>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</si>
  <si>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</si>
  <si>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</si>
  <si>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</si>
  <si>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</si>
  <si>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</si>
  <si>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</si>
  <si>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</si>
  <si>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</si>
  <si>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</si>
  <si>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</si>
  <si>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</si>
  <si>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</si>
  <si>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</si>
  <si>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</si>
  <si>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</si>
  <si>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</si>
  <si>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</si>
  <si>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</si>
  <si>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</si>
  <si>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</si>
  <si>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</si>
  <si>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</si>
  <si>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</si>
  <si>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</si>
  <si>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</si>
  <si>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</si>
  <si>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</si>
  <si>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</si>
  <si>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</si>
  <si>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</si>
  <si>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</si>
  <si>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</si>
  <si>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</si>
  <si>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</si>
  <si>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</si>
  <si>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</si>
  <si>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</si>
  <si>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</si>
  <si>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</si>
  <si>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</si>
  <si>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</si>
  <si>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</si>
  <si>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</si>
  <si>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</si>
  <si>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</si>
  <si>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</si>
  <si>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</si>
  <si>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</si>
  <si>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</si>
  <si>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</si>
  <si>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</si>
  <si>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</si>
  <si>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</si>
  <si>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</si>
  <si>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</si>
  <si>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</si>
  <si>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</si>
  <si>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</si>
  <si>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</si>
  <si>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</si>
  <si>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</si>
  <si>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</si>
  <si>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</si>
  <si>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</si>
  <si>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</si>
  <si>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</si>
  <si>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</si>
  <si>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</si>
  <si>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</si>
  <si>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</si>
  <si>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</si>
  <si>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</si>
  <si>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</si>
  <si>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</si>
  <si>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</si>
  <si>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</si>
  <si>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</si>
  <si>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</si>
  <si>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</si>
  <si>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</si>
  <si>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</si>
  <si>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</si>
  <si>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</si>
  <si>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</si>
  <si>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</si>
  <si>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</si>
  <si>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</si>
  <si>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</si>
  <si>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</si>
  <si>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</si>
  <si>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</si>
  <si>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</si>
  <si>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</si>
  <si>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</si>
  <si>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</si>
  <si>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</si>
  <si>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</si>
  <si>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</si>
  <si>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</si>
  <si>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</si>
  <si>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</si>
  <si>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</si>
  <si>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</si>
  <si>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</si>
  <si>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</si>
  <si>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</si>
  <si>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</si>
  <si>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</si>
  <si>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</si>
  <si>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</si>
  <si>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</si>
  <si>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</si>
  <si>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</si>
  <si>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</si>
  <si>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</si>
  <si>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</si>
  <si>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</si>
  <si>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</si>
  <si>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</si>
  <si>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</si>
  <si>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</si>
  <si>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</si>
  <si>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</si>
  <si>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</si>
  <si>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</si>
  <si>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</si>
  <si>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</si>
  <si>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</si>
  <si>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</si>
  <si>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</si>
  <si>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</si>
  <si>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</si>
  <si>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</si>
  <si>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</si>
  <si>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</si>
  <si>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</si>
  <si>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</si>
  <si>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</si>
  <si>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</si>
  <si>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</si>
  <si>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</si>
  <si>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</si>
  <si>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</si>
  <si>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</si>
  <si>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</si>
  <si>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</si>
  <si>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</si>
  <si>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</si>
  <si>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</si>
  <si>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</si>
  <si>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</si>
  <si>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</si>
  <si>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</si>
  <si>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</si>
  <si>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</si>
  <si>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</si>
  <si>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</si>
  <si>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</si>
  <si>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</si>
  <si>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</si>
  <si>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</si>
  <si>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</si>
  <si>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</si>
  <si>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</si>
  <si>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</si>
  <si>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</si>
  <si>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</si>
  <si>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</si>
  <si>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</si>
  <si>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</si>
  <si>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</si>
  <si>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</si>
  <si>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</si>
  <si>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</si>
  <si>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</si>
  <si>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</si>
  <si>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</si>
  <si>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</si>
  <si>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</si>
  <si>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</si>
  <si>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</si>
  <si>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</si>
  <si>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</si>
  <si>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</si>
  <si>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</si>
  <si>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</si>
  <si>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</si>
  <si>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</si>
  <si>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</si>
  <si>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</si>
  <si>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</si>
  <si>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</si>
  <si>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</si>
  <si>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</si>
  <si>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</si>
  <si>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</si>
  <si>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</si>
  <si>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</si>
  <si>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</si>
  <si>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</si>
  <si>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</si>
  <si>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</si>
  <si>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</si>
  <si>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</si>
  <si>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</si>
  <si>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</si>
  <si>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</si>
  <si>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</si>
  <si>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</si>
  <si>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</si>
  <si>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</si>
  <si>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</si>
  <si>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</si>
  <si>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</si>
  <si>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</si>
  <si>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</si>
  <si>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</si>
  <si>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</si>
  <si>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</si>
  <si>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</si>
  <si>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</si>
  <si>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</si>
  <si>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</si>
  <si>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</si>
  <si>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</si>
  <si>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</si>
  <si>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</si>
  <si>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</si>
  <si>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</si>
  <si>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</si>
  <si>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</si>
  <si>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</si>
  <si>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</si>
  <si>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</si>
  <si>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</si>
  <si>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</si>
  <si>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</si>
  <si>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</si>
  <si>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</si>
  <si>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</si>
  <si>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</si>
  <si>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</si>
  <si>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</si>
  <si>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</si>
  <si>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</si>
  <si>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</si>
  <si>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</si>
  <si>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</si>
  <si>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</si>
  <si>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</si>
  <si>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</si>
  <si>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</si>
  <si>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</si>
  <si>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</si>
  <si>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</si>
  <si>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</si>
  <si>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</si>
  <si>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</si>
  <si>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</si>
  <si>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</si>
  <si>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</si>
  <si>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</si>
  <si>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</si>
  <si>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</si>
  <si>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</si>
  <si>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</si>
  <si>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</si>
  <si>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</si>
  <si>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</si>
  <si>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</si>
  <si>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</si>
  <si>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</si>
  <si>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</si>
  <si>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</si>
  <si>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</si>
  <si>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</si>
  <si>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</si>
  <si>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</si>
  <si>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</si>
  <si>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</si>
  <si>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</si>
  <si>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</si>
  <si>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</si>
  <si>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</si>
  <si>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</si>
  <si>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</si>
  <si>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</si>
  <si>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</si>
  <si>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</si>
  <si>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</si>
  <si>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</si>
  <si>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</si>
  <si>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</si>
  <si>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</si>
  <si>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</si>
  <si>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</si>
  <si>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</si>
  <si>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Rolandas Mačiuitis</t>
  </si>
  <si>
    <t>Evaldas Jankauskas</t>
  </si>
  <si>
    <t>Modestas Čeponkus</t>
  </si>
  <si>
    <t>Robertas Zeidleris</t>
  </si>
  <si>
    <t>Daiva Venckuvienė</t>
  </si>
  <si>
    <t>Plungės rajono savivaldybė</t>
  </si>
  <si>
    <t>Plungės r. savivaldybės specialistas</t>
  </si>
  <si>
    <t>UAB Plungės autobusų parkas vyriausia buhalterė</t>
  </si>
  <si>
    <t>8-448-53753 direktorius@plungesap.lt</t>
  </si>
  <si>
    <t>L.e.p. direktorė Judita Danienė</t>
  </si>
  <si>
    <t>l.e.p. direktorė Judita Danienė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</si>
</sst>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7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7" borderId="55" xfId="0" applyFont="1" applyFill="1" applyBorder="1" applyAlignment="1" applyProtection="1">
      <alignment horizontal="left" wrapText="1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Protection="1">
      <protection locked="0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  <xf numFmtId="14" fontId="22" fillId="4" borderId="16" xfId="0" applyNumberFormat="1" applyFont="1" applyFill="1" applyBorder="1" applyAlignment="1" applyProtection="1">
      <alignment horizontal="left"/>
      <protection locked="0"/>
    </xf>
  </cellXfs>
  <cellStyles count="3">
    <cellStyle name="Įprastas" xfId="0" builtinId="0"/>
    <cellStyle name="Normal 2" xfId="2" xr:uid="{00000000-0005-0000-0000-000001000000}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Z268"/>
  <sheetViews>
    <sheetView showGridLines="0" tabSelected="1" topLeftCell="A112" zoomScaleNormal="100" zoomScaleSheetLayoutView="85" zoomScalePageLayoutView="60" workbookViewId="0">
      <selection activeCell="E126" sqref="E126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24" t="s">
        <v>463</v>
      </c>
      <c r="E2" s="425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26"/>
      <c r="E3" s="427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26"/>
      <c r="E4" s="427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35" t="s">
        <v>5</v>
      </c>
      <c r="C6" s="436"/>
      <c r="D6" s="436"/>
      <c r="E6" s="437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38" t="s">
        <v>269</v>
      </c>
      <c r="D8" s="438"/>
      <c r="E8" s="439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28" t="str">
        <f>IFERROR(VLOOKUP(C8,R1:T295,3,FALSE),"")</f>
        <v>Uždaroji akcinė bendrovė (UAB)</v>
      </c>
      <c r="D9" s="428"/>
      <c r="E9" s="429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28">
        <f>IFERROR(VLOOKUP(C8,R2:S295,2,FALSE),"")</f>
        <v>269814430</v>
      </c>
      <c r="D10" s="428"/>
      <c r="E10" s="429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40"/>
      <c r="D11" s="428"/>
      <c r="E11" s="429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41"/>
      <c r="D12" s="441"/>
      <c r="E12" s="442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40"/>
      <c r="D13" s="428"/>
      <c r="E13" s="429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28"/>
      <c r="D14" s="428"/>
      <c r="E14" s="429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30"/>
      <c r="D15" s="430"/>
      <c r="E15" s="431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32" t="s">
        <v>38</v>
      </c>
      <c r="D17" s="433"/>
      <c r="E17" s="434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67" t="s">
        <v>43</v>
      </c>
      <c r="D18" s="467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68" t="s">
        <v>469</v>
      </c>
      <c r="D19" s="469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68"/>
      <c r="D20" s="469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70"/>
      <c r="D21" s="471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70"/>
      <c r="D22" s="471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70"/>
      <c r="D23" s="471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70"/>
      <c r="D24" s="471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70"/>
      <c r="D25" s="471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68"/>
      <c r="D26" s="469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68"/>
      <c r="D27" s="469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68"/>
      <c r="D28" s="469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72" t="s">
        <v>77</v>
      </c>
      <c r="D29" s="473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74">
        <v>1</v>
      </c>
      <c r="D31" s="474"/>
      <c r="E31" s="475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76" t="s">
        <v>469</v>
      </c>
      <c r="D32" s="476"/>
      <c r="E32" s="477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82" t="s">
        <v>229</v>
      </c>
      <c r="D34" s="482"/>
      <c r="E34" s="483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84"/>
      <c r="D35" s="484"/>
      <c r="E35" s="485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63" t="s">
        <v>90</v>
      </c>
      <c r="D37" s="463"/>
      <c r="E37" s="464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80" t="s">
        <v>92</v>
      </c>
      <c r="D38" s="480"/>
      <c r="E38" s="481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49" t="s">
        <v>94</v>
      </c>
      <c r="D39" s="449"/>
      <c r="E39" s="450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1" t="s">
        <v>96</v>
      </c>
      <c r="D40" s="451"/>
      <c r="E40" s="452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1145.4000000000001</v>
      </c>
      <c r="D42" s="93"/>
      <c r="E42" s="198">
        <v>860.1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976.4</v>
      </c>
      <c r="D43" s="93"/>
      <c r="E43" s="199">
        <v>732.6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169.00000000000011</v>
      </c>
      <c r="D44" s="93"/>
      <c r="E44" s="201">
        <f>+E42-E43</f>
        <v>127.5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/>
      <c r="D45" s="53"/>
      <c r="E45" s="423"/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148.5</v>
      </c>
      <c r="D46" s="53"/>
      <c r="E46" s="202">
        <v>146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20.500000000000114</v>
      </c>
      <c r="D47" s="93"/>
      <c r="E47" s="201">
        <f>+E44-E45-E46</f>
        <v>-18.5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>
        <v>0</v>
      </c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>
        <v>0</v>
      </c>
      <c r="D49" s="53"/>
      <c r="E49" s="204">
        <v>1.5</v>
      </c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-2.7</v>
      </c>
      <c r="D50" s="93"/>
      <c r="E50" s="205">
        <f>E51-E52</f>
        <v>-2.5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0</v>
      </c>
      <c r="D51" s="53"/>
      <c r="E51" s="207"/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>
        <v>2.7</v>
      </c>
      <c r="D52" s="53"/>
      <c r="E52" s="208">
        <v>2.5</v>
      </c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17.800000000000114</v>
      </c>
      <c r="D53" s="93"/>
      <c r="E53" s="201">
        <f>+E47+E48+E49+E50</f>
        <v>-19.5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>
        <v>3.5</v>
      </c>
      <c r="D54" s="54"/>
      <c r="E54" s="209">
        <v>0</v>
      </c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14.300000000000114</v>
      </c>
      <c r="D55" s="93"/>
      <c r="E55" s="201">
        <f>E53-E54</f>
        <v>-19.5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63" t="s">
        <v>90</v>
      </c>
      <c r="D57" s="463"/>
      <c r="E57" s="464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>
        <v>0</v>
      </c>
      <c r="D59" s="42"/>
      <c r="E59" s="207">
        <v>0.3</v>
      </c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640.6</v>
      </c>
      <c r="D60" s="53"/>
      <c r="E60" s="213">
        <v>587.1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>
        <v>0</v>
      </c>
      <c r="D61" s="53"/>
      <c r="E61" s="213">
        <v>0</v>
      </c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>
        <v>0</v>
      </c>
      <c r="D62" s="53"/>
      <c r="E62" s="213">
        <v>0</v>
      </c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640.6</v>
      </c>
      <c r="D63" s="93"/>
      <c r="E63" s="215">
        <f>SUM(E59:E62)</f>
        <v>587.4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5.2</v>
      </c>
      <c r="D65" s="53"/>
      <c r="E65" s="207">
        <v>7.5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94.4</v>
      </c>
      <c r="D66" s="53"/>
      <c r="E66" s="213">
        <v>90.5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/>
      <c r="D67" s="53"/>
      <c r="E67" s="213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260.10000000000002</v>
      </c>
      <c r="D68" s="53"/>
      <c r="E68" s="208">
        <v>187.7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359.70000000000005</v>
      </c>
      <c r="D69" s="93"/>
      <c r="E69" s="215">
        <f>SUM(E65:E68)</f>
        <v>285.7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>
        <v>23.8</v>
      </c>
      <c r="D71" s="54"/>
      <c r="E71" s="220">
        <v>14.9</v>
      </c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>
        <v>0</v>
      </c>
      <c r="D73" s="53"/>
      <c r="E73" s="213">
        <v>0</v>
      </c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1024.1000000000001</v>
      </c>
      <c r="D75" s="93"/>
      <c r="E75" s="215">
        <f>SUM(E63,E69,E71,E73)</f>
        <v>887.99999999999989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>
        <v>591.20000000000005</v>
      </c>
      <c r="D77" s="53"/>
      <c r="E77" s="213">
        <v>591.20000000000005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>
        <v>591.20000000000005</v>
      </c>
      <c r="D78" s="53"/>
      <c r="E78" s="213">
        <v>591.20000000000005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>
        <v>0</v>
      </c>
      <c r="D79" s="53"/>
      <c r="E79" s="213">
        <v>0</v>
      </c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>
        <v>0</v>
      </c>
      <c r="D80" s="53"/>
      <c r="E80" s="213">
        <v>0</v>
      </c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>
        <v>0</v>
      </c>
      <c r="D81" s="53"/>
      <c r="E81" s="213">
        <v>0</v>
      </c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>
        <v>0</v>
      </c>
      <c r="D82" s="53"/>
      <c r="E82" s="213">
        <v>0</v>
      </c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>
        <v>99.1</v>
      </c>
      <c r="D83" s="53"/>
      <c r="E83" s="213">
        <v>113</v>
      </c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>
        <v>5.7</v>
      </c>
      <c r="D84" s="53"/>
      <c r="E84" s="213">
        <v>6.4</v>
      </c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14.3</v>
      </c>
      <c r="D85" s="53"/>
      <c r="E85" s="213">
        <v>-19.5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704.6</v>
      </c>
      <c r="D86" s="93"/>
      <c r="E86" s="215">
        <f>SUM(E77,E79:E83,E85:E85)</f>
        <v>684.7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>
        <v>0</v>
      </c>
      <c r="D88" s="64"/>
      <c r="E88" s="226">
        <v>0</v>
      </c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/>
      <c r="D90" s="54"/>
      <c r="E90" s="209"/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100.1</v>
      </c>
      <c r="D92" s="53"/>
      <c r="E92" s="213">
        <v>61.7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>
        <v>100.1</v>
      </c>
      <c r="D93" s="53"/>
      <c r="E93" s="213">
        <v>61.7</v>
      </c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219.4</v>
      </c>
      <c r="D94" s="53"/>
      <c r="E94" s="213">
        <v>141.6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>
        <v>53.2</v>
      </c>
      <c r="D95" s="53"/>
      <c r="E95" s="213">
        <v>38.4</v>
      </c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>
        <v>166.2</v>
      </c>
      <c r="D96" s="53"/>
      <c r="E96" s="213">
        <v>141.6</v>
      </c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319.5</v>
      </c>
      <c r="D97" s="93"/>
      <c r="E97" s="215">
        <f>SUM(E92,E94)</f>
        <v>203.3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>
        <v>0</v>
      </c>
      <c r="D99" s="54"/>
      <c r="E99" s="220">
        <v>0</v>
      </c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>
        <v>0</v>
      </c>
      <c r="D101" s="54"/>
      <c r="E101" s="213">
        <v>0</v>
      </c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1024.0999999999999</v>
      </c>
      <c r="D103" s="93"/>
      <c r="E103" s="215">
        <f>SUM(E86,E88,E90,E97,E99,E101)</f>
        <v>888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63" t="s">
        <v>90</v>
      </c>
      <c r="D109" s="463"/>
      <c r="E109" s="464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87.3</v>
      </c>
      <c r="D111" s="54"/>
      <c r="E111" s="307">
        <v>92.7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/>
      <c r="D112" s="93"/>
      <c r="E112" s="306"/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>
        <v>0.3</v>
      </c>
      <c r="D114" s="53"/>
      <c r="E114" s="213">
        <v>0</v>
      </c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>
        <v>15</v>
      </c>
      <c r="D116" s="57"/>
      <c r="E116" s="299">
        <v>28</v>
      </c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>
        <v>15</v>
      </c>
      <c r="D117" s="57"/>
      <c r="E117" s="300">
        <v>28</v>
      </c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>
        <v>0</v>
      </c>
      <c r="D118" s="57"/>
      <c r="E118" s="213">
        <v>0</v>
      </c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 t="s">
        <v>229</v>
      </c>
      <c r="D119" s="57"/>
      <c r="E119" s="296" t="s">
        <v>229</v>
      </c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>
        <v>26</v>
      </c>
      <c r="D124" s="158"/>
      <c r="E124" s="243">
        <v>26</v>
      </c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4</v>
      </c>
      <c r="D125" s="159"/>
      <c r="E125" s="213">
        <v>4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26</v>
      </c>
      <c r="D126" s="159"/>
      <c r="E126" s="213">
        <v>26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304.10000000000002</v>
      </c>
      <c r="D127" s="245"/>
      <c r="E127" s="226">
        <v>327.39999999999998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7"/>
      <c r="D129" s="457"/>
      <c r="E129" s="458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78" t="s">
        <v>437</v>
      </c>
      <c r="D130" s="478"/>
      <c r="E130" s="479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>
        <f>IF(COUNTA(C135:C149)=0,"nėra",COUNTA(C135:C149))</f>
        <v>5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59" t="s">
        <v>262</v>
      </c>
      <c r="D132" s="459"/>
      <c r="E132" s="460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1">
        <v>5</v>
      </c>
      <c r="D133" s="461"/>
      <c r="E133" s="462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15" x14ac:dyDescent="0.25">
      <c r="A135" s="34"/>
      <c r="B135" s="219" t="s">
        <v>275</v>
      </c>
      <c r="C135" s="14" t="s">
        <v>464</v>
      </c>
      <c r="D135" s="12" t="s">
        <v>293</v>
      </c>
      <c r="E135" s="309"/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24" x14ac:dyDescent="0.25">
      <c r="A136" s="34"/>
      <c r="B136" s="219" t="s">
        <v>277</v>
      </c>
      <c r="C136" s="10" t="s">
        <v>465</v>
      </c>
      <c r="D136" s="15" t="s">
        <v>296</v>
      </c>
      <c r="E136" s="309" t="s">
        <v>470</v>
      </c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 t="s">
        <v>466</v>
      </c>
      <c r="D137" s="15" t="s">
        <v>299</v>
      </c>
      <c r="E137" s="309"/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15" x14ac:dyDescent="0.25">
      <c r="A138" s="34"/>
      <c r="B138" s="219" t="s">
        <v>277</v>
      </c>
      <c r="C138" s="10" t="s">
        <v>467</v>
      </c>
      <c r="D138" s="15" t="s">
        <v>299</v>
      </c>
      <c r="E138" s="309"/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24" x14ac:dyDescent="0.25">
      <c r="A139" s="34"/>
      <c r="B139" s="219" t="s">
        <v>277</v>
      </c>
      <c r="C139" s="10" t="s">
        <v>468</v>
      </c>
      <c r="D139" s="15" t="s">
        <v>296</v>
      </c>
      <c r="E139" s="309" t="s">
        <v>471</v>
      </c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59" t="s">
        <v>268</v>
      </c>
      <c r="D152" s="459"/>
      <c r="E152" s="460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59"/>
      <c r="D153" s="459"/>
      <c r="E153" s="460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7"/>
      <c r="D172" s="447"/>
      <c r="E172" s="448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3">
        <v>44288</v>
      </c>
      <c r="D177" s="453"/>
      <c r="E177" s="454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5" t="s">
        <v>473</v>
      </c>
      <c r="D178" s="455"/>
      <c r="E178" s="456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3" t="s">
        <v>472</v>
      </c>
      <c r="D179" s="443"/>
      <c r="E179" s="444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5"/>
      <c r="D180" s="445"/>
      <c r="E180" s="446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xmlns:xlrd2="http://schemas.microsoft.com/office/spreadsheetml/2017/richdata2" ref="K1:L132">
    <sortCondition ref="K1"/>
  </sortState>
  <dataConsolidate/>
  <mergeCells count="45">
    <mergeCell ref="C29:D29"/>
    <mergeCell ref="C31:E31"/>
    <mergeCell ref="C32:E32"/>
    <mergeCell ref="C130:E130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 xr:uid="{00000000-0002-0000-0000-000001000000}"/>
    <dataValidation allowBlank="1" showErrorMessage="1" prompt="Nurodykite įmonės direktoriaus (generalinio direktoriaus) vardą ir pavardę. VĮ miškų urėdijų prašome nurodyti miškų urėdo vardą ir pavardę. Pareigų nurodyti nereikia." sqref="C14:E14" xr:uid="{00000000-0002-0000-0000-000002000000}"/>
    <dataValidation allowBlank="1" showErrorMessage="1" sqref="B39:B40" xr:uid="{00000000-0002-0000-0000-000003000000}"/>
    <dataValidation type="whole" allowBlank="1" showErrorMessage="1" prompt="Nurodykite identifikacinį numerį (juridinio asmens kodą)" sqref="C10:E10 C11 C13" xr:uid="{00000000-0002-0000-0000-000006000000}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 xr:uid="{00000000-0002-0000-0000-00000E000000}"/>
    <dataValidation type="list" allowBlank="1" showInputMessage="1" showErrorMessage="1" sqref="C34:E34" xr:uid="{36418B47-0EFE-4B58-8AFF-84C2C4AE8B57}">
      <formula1>"Taip, Ne"</formula1>
    </dataValidation>
    <dataValidation type="list" allowBlank="1" showInputMessage="1" showErrorMessage="1" sqref="C132:E132 C152:E152" xr:uid="{00000000-0002-0000-0000-00000A000000}">
      <formula1>$H$131:$H$133</formula1>
    </dataValidation>
    <dataValidation type="list" allowBlank="1" showInputMessage="1" showErrorMessage="1" sqref="C153:E153 C133:E133" xr:uid="{00000000-0002-0000-0000-00000B000000}">
      <formula1>$H$135:$H$146</formula1>
    </dataValidation>
    <dataValidation type="list" allowBlank="1" showInputMessage="1" showErrorMessage="1" sqref="D135 D155" xr:uid="{D3FA3BDE-520F-4B93-B71E-06F6C364E971}">
      <formula1>$H$149:$H$150</formula1>
    </dataValidation>
    <dataValidation type="list" allowBlank="1" showInputMessage="1" showErrorMessage="1" sqref="D136:D149 D156:D169" xr:uid="{CE26945F-1D76-48AB-8047-4378F561FAE7}">
      <formula1>$H$151:$H$152</formula1>
    </dataValidation>
    <dataValidation type="list" allowBlank="1" showInputMessage="1" showErrorMessage="1" sqref="E119 C119" xr:uid="{2D823BD1-F881-48A8-B025-C5C0EE70E04B}">
      <formula1>$H$111:$H$112</formula1>
    </dataValidation>
    <dataValidation type="list" allowBlank="1" showErrorMessage="1" prompt="Nurodykite identifikacinį numerį (juridinio asmens kodą)" sqref="C12:E12" xr:uid="{4DFE5EDE-1C15-492B-98FE-528392BF7950}">
      <formula1>$H$14:$H$24</formula1>
    </dataValidation>
    <dataValidation allowBlank="1" showInputMessage="1" showErrorMessage="1" prompt="Vardas Pavardė" sqref="C135:C149" xr:uid="{00000000-0002-0000-0000-00000C000000}"/>
    <dataValidation allowBlank="1" showInputMessage="1" showErrorMessage="1" prompt="Viename langelyje nurodykite valdybos nario pagrindinėje darbovietėje užimamas pareigas" sqref="E135:E149" xr:uid="{00000000-0002-0000-0000-00000D000000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0"/>
      <c r="E2" s="490"/>
      <c r="F2" s="143"/>
      <c r="G2" s="143"/>
    </row>
    <row r="3" spans="1:7" ht="29.25" customHeight="1" x14ac:dyDescent="0.2">
      <c r="A3" s="143"/>
      <c r="B3" s="73"/>
      <c r="C3" s="73"/>
      <c r="D3" s="491" t="s">
        <v>399</v>
      </c>
      <c r="E3" s="491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4" t="s">
        <v>401</v>
      </c>
      <c r="C6" s="504"/>
      <c r="D6" s="504"/>
      <c r="E6" s="504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489" t="str">
        <f>'Finansiniai duomenys'!C8</f>
        <v>UAB „Plungės autobusų parkas“</v>
      </c>
      <c r="D9" s="489"/>
      <c r="E9" s="489"/>
      <c r="F9" s="143"/>
      <c r="G9" s="143"/>
    </row>
    <row r="10" spans="1:7" x14ac:dyDescent="0.2">
      <c r="A10" s="143"/>
      <c r="B10" s="104" t="s">
        <v>11</v>
      </c>
      <c r="C10" s="487" t="str">
        <f>'Finansiniai duomenys'!C9</f>
        <v>Uždaroji akcinė bendrovė (UAB)</v>
      </c>
      <c r="D10" s="487"/>
      <c r="E10" s="487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487" t="e">
        <f>'Finansiniai duomenys'!#REF!</f>
        <v>#REF!</v>
      </c>
      <c r="D14" s="487"/>
      <c r="E14" s="487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487">
        <f>'Finansiniai duomenys'!C10</f>
        <v>269814430</v>
      </c>
      <c r="D27" s="487"/>
      <c r="E27" s="487"/>
      <c r="F27" s="143"/>
      <c r="G27" s="143"/>
    </row>
    <row r="28" spans="1:9" x14ac:dyDescent="0.2">
      <c r="A28" s="143"/>
      <c r="B28" s="81" t="s">
        <v>18</v>
      </c>
      <c r="C28" s="486" t="e">
        <f>'Finansiniai duomenys'!#REF!</f>
        <v>#REF!</v>
      </c>
      <c r="D28" s="486"/>
      <c r="E28" s="486"/>
      <c r="F28" s="143"/>
      <c r="G28" s="143"/>
    </row>
    <row r="29" spans="1:9" x14ac:dyDescent="0.2">
      <c r="A29" s="143"/>
      <c r="B29" s="81" t="s">
        <v>22</v>
      </c>
      <c r="C29" s="486" t="e">
        <f>'Finansiniai duomenys'!#REF!</f>
        <v>#REF!</v>
      </c>
      <c r="D29" s="486"/>
      <c r="E29" s="486"/>
      <c r="F29" s="143"/>
      <c r="G29" s="143"/>
      <c r="H29" s="38" t="s">
        <v>28</v>
      </c>
      <c r="I29" s="38"/>
    </row>
    <row r="30" spans="1:9" x14ac:dyDescent="0.2">
      <c r="A30" s="143"/>
      <c r="B30" s="81"/>
      <c r="C30" s="486" t="e">
        <f>'Finansiniai duomenys'!#REF!</f>
        <v>#REF!</v>
      </c>
      <c r="D30" s="486"/>
      <c r="E30" s="486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487">
        <f>'Finansiniai duomenys'!C14</f>
        <v>0</v>
      </c>
      <c r="D31" s="487"/>
      <c r="E31" s="487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488">
        <f>'Finansiniai duomenys'!C15</f>
        <v>0</v>
      </c>
      <c r="D32" s="488"/>
      <c r="E32" s="488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5" t="s">
        <v>38</v>
      </c>
      <c r="D34" s="506"/>
      <c r="E34" s="433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3" t="s">
        <v>404</v>
      </c>
      <c r="D35" s="493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4" t="str">
        <f>'Finansiniai duomenys'!C19</f>
        <v>Plungės rajono savivaldybė</v>
      </c>
      <c r="D36" s="495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4">
        <f>'Finansiniai duomenys'!C20</f>
        <v>0</v>
      </c>
      <c r="D37" s="495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4">
        <f>'Finansiniai duomenys'!C26</f>
        <v>0</v>
      </c>
      <c r="D38" s="495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4">
        <f>'Finansiniai duomenys'!C27</f>
        <v>0</v>
      </c>
      <c r="D39" s="495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4">
        <f>'Finansiniai duomenys'!C28</f>
        <v>0</v>
      </c>
      <c r="D40" s="495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6" t="s">
        <v>77</v>
      </c>
      <c r="D41" s="497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8">
        <f>'Finansiniai duomenys'!C31</f>
        <v>1</v>
      </c>
      <c r="D43" s="498"/>
      <c r="E43" s="498"/>
      <c r="F43" s="143"/>
      <c r="G43" s="143"/>
    </row>
    <row r="44" spans="1:9" ht="24" x14ac:dyDescent="0.2">
      <c r="A44" s="143"/>
      <c r="B44" s="106" t="s">
        <v>82</v>
      </c>
      <c r="C44" s="499" t="str">
        <f>'Finansiniai duomenys'!C32</f>
        <v>Plungės rajono savivaldybė</v>
      </c>
      <c r="D44" s="499"/>
      <c r="E44" s="500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1" t="e">
        <f>'Finansiniai duomenys'!#REF!</f>
        <v>#REF!</v>
      </c>
      <c r="D46" s="501"/>
      <c r="E46" s="501"/>
      <c r="F46" s="143"/>
      <c r="G46" s="143"/>
    </row>
    <row r="47" spans="1:9" ht="41.25" customHeight="1" x14ac:dyDescent="0.2">
      <c r="A47" s="143"/>
      <c r="B47" s="107" t="s">
        <v>87</v>
      </c>
      <c r="C47" s="502" t="e">
        <f>'Finansiniai duomenys'!#REF!</f>
        <v>#REF!</v>
      </c>
      <c r="D47" s="502"/>
      <c r="E47" s="503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2" t="s">
        <v>90</v>
      </c>
      <c r="D49" s="492"/>
      <c r="E49" s="463"/>
      <c r="F49" s="143"/>
      <c r="G49" s="143"/>
      <c r="H49" s="40"/>
    </row>
    <row r="50" spans="1:12" s="40" customFormat="1" ht="12" customHeight="1" x14ac:dyDescent="0.2">
      <c r="A50" s="144"/>
      <c r="B50" s="160"/>
      <c r="C50" s="508"/>
      <c r="D50" s="508"/>
      <c r="E50" s="480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509" t="s">
        <v>94</v>
      </c>
      <c r="D51" s="509"/>
      <c r="E51" s="449"/>
      <c r="F51" s="143"/>
      <c r="G51" s="143"/>
    </row>
    <row r="52" spans="1:12" x14ac:dyDescent="0.2">
      <c r="A52" s="143"/>
      <c r="B52" s="93"/>
      <c r="C52" s="510" t="s">
        <v>96</v>
      </c>
      <c r="D52" s="510"/>
      <c r="E52" s="451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511"/>
      <c r="D139" s="511"/>
      <c r="E139" s="447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3"/>
      <c r="D144" s="453"/>
      <c r="E144" s="453"/>
      <c r="F144" s="143"/>
      <c r="G144" s="143"/>
    </row>
    <row r="145" spans="1:7" x14ac:dyDescent="0.2">
      <c r="A145" s="143"/>
      <c r="B145" s="93" t="s">
        <v>334</v>
      </c>
      <c r="C145" s="455"/>
      <c r="D145" s="455"/>
      <c r="E145" s="455"/>
      <c r="F145" s="143"/>
      <c r="G145" s="143"/>
    </row>
    <row r="146" spans="1:7" ht="24" x14ac:dyDescent="0.2">
      <c r="A146" s="143"/>
      <c r="B146" s="135" t="s">
        <v>336</v>
      </c>
      <c r="C146" s="443"/>
      <c r="D146" s="443"/>
      <c r="E146" s="443"/>
      <c r="F146" s="143"/>
      <c r="G146" s="143"/>
    </row>
    <row r="147" spans="1:7" ht="30" customHeight="1" x14ac:dyDescent="0.2">
      <c r="A147" s="143"/>
      <c r="B147" s="136" t="s">
        <v>418</v>
      </c>
      <c r="C147" s="507"/>
      <c r="D147" s="507"/>
      <c r="E147" s="445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B1:O97"/>
  <sheetViews>
    <sheetView zoomScaleNormal="100" zoomScaleSheetLayoutView="100" workbookViewId="0">
      <selection activeCell="F92" sqref="F92:L92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12" t="s">
        <v>458</v>
      </c>
      <c r="L3" s="513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18" t="s">
        <v>419</v>
      </c>
      <c r="D6" s="519"/>
      <c r="E6" s="519"/>
      <c r="F6" s="519"/>
      <c r="G6" s="519"/>
      <c r="H6" s="519"/>
      <c r="I6" s="519"/>
      <c r="J6" s="519"/>
      <c r="K6" s="519"/>
      <c r="L6" s="519"/>
      <c r="M6" s="520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14" t="s">
        <v>8</v>
      </c>
      <c r="D9" s="515"/>
      <c r="E9" s="516" t="str">
        <f>'Finansiniai duomenys'!C8</f>
        <v>UAB „Plungės autobusų parkas“</v>
      </c>
      <c r="F9" s="516"/>
      <c r="G9" s="516"/>
      <c r="H9" s="516"/>
      <c r="I9" s="516"/>
      <c r="J9" s="516"/>
      <c r="K9" s="17"/>
      <c r="L9" s="17"/>
      <c r="M9" s="271"/>
    </row>
    <row r="10" spans="2:15" ht="15.75" thickBot="1" x14ac:dyDescent="0.3">
      <c r="B10" s="270"/>
      <c r="C10" s="514" t="s">
        <v>11</v>
      </c>
      <c r="D10" s="515"/>
      <c r="E10" s="517" t="str">
        <f>'Finansiniai duomenys'!C9</f>
        <v>Uždaroji akcinė bendrovė (UAB)</v>
      </c>
      <c r="F10" s="517"/>
      <c r="G10" s="517"/>
      <c r="H10" s="517"/>
      <c r="I10" s="517"/>
      <c r="J10" s="517"/>
      <c r="K10" s="17"/>
      <c r="L10" s="17"/>
      <c r="M10" s="271"/>
    </row>
    <row r="11" spans="2:15" ht="15.75" thickBot="1" x14ac:dyDescent="0.3">
      <c r="B11" s="270"/>
      <c r="C11" s="514" t="s">
        <v>15</v>
      </c>
      <c r="D11" s="515"/>
      <c r="E11" s="517">
        <f>'Finansiniai duomenys'!C10</f>
        <v>269814430</v>
      </c>
      <c r="F11" s="517"/>
      <c r="G11" s="517"/>
      <c r="H11" s="517"/>
      <c r="I11" s="517"/>
      <c r="J11" s="517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43" t="s">
        <v>420</v>
      </c>
      <c r="D13" s="531"/>
      <c r="E13" s="531"/>
      <c r="F13" s="547" t="s">
        <v>425</v>
      </c>
      <c r="G13" s="547"/>
      <c r="H13" s="547"/>
      <c r="I13" s="547"/>
      <c r="J13" s="547"/>
      <c r="K13" s="547"/>
      <c r="L13" s="548"/>
      <c r="M13" s="271"/>
      <c r="O13" s="16" t="s">
        <v>421</v>
      </c>
    </row>
    <row r="14" spans="2:15" x14ac:dyDescent="0.25">
      <c r="B14" s="270"/>
      <c r="C14" s="549" t="s">
        <v>422</v>
      </c>
      <c r="D14" s="550"/>
      <c r="E14" s="550"/>
      <c r="F14" s="551"/>
      <c r="G14" s="551"/>
      <c r="H14" s="551"/>
      <c r="I14" s="551"/>
      <c r="J14" s="551"/>
      <c r="K14" s="551"/>
      <c r="L14" s="552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43" t="s">
        <v>438</v>
      </c>
      <c r="D17" s="558"/>
      <c r="E17" s="556"/>
      <c r="F17" s="559"/>
      <c r="G17" s="313"/>
      <c r="H17" s="316"/>
      <c r="I17" s="530" t="s">
        <v>439</v>
      </c>
      <c r="J17" s="555"/>
      <c r="K17" s="556"/>
      <c r="L17" s="557"/>
      <c r="M17" s="272"/>
    </row>
    <row r="18" spans="2:13" ht="26.45" customHeight="1" thickBot="1" x14ac:dyDescent="0.3">
      <c r="B18" s="270"/>
      <c r="C18" s="543" t="s">
        <v>442</v>
      </c>
      <c r="D18" s="531"/>
      <c r="E18" s="531"/>
      <c r="F18" s="546"/>
      <c r="G18" s="166"/>
      <c r="H18" s="316"/>
      <c r="I18" s="528" t="s">
        <v>443</v>
      </c>
      <c r="J18" s="525"/>
      <c r="K18" s="525"/>
      <c r="L18" s="529"/>
      <c r="M18" s="273"/>
    </row>
    <row r="19" spans="2:13" ht="49.5" customHeight="1" thickBot="1" x14ac:dyDescent="0.3">
      <c r="B19" s="270"/>
      <c r="C19" s="543" t="s">
        <v>440</v>
      </c>
      <c r="D19" s="531"/>
      <c r="E19" s="544"/>
      <c r="F19" s="545"/>
      <c r="G19" s="167"/>
      <c r="H19" s="317"/>
      <c r="I19" s="530" t="s">
        <v>441</v>
      </c>
      <c r="J19" s="530"/>
      <c r="K19" s="553"/>
      <c r="L19" s="554"/>
      <c r="M19" s="272"/>
    </row>
    <row r="20" spans="2:13" ht="40.5" customHeight="1" x14ac:dyDescent="0.25">
      <c r="B20" s="270"/>
      <c r="C20" s="543" t="s">
        <v>426</v>
      </c>
      <c r="D20" s="531"/>
      <c r="E20" s="526"/>
      <c r="F20" s="527"/>
      <c r="G20" s="313"/>
      <c r="H20" s="317"/>
      <c r="I20" s="531" t="s">
        <v>426</v>
      </c>
      <c r="J20" s="531"/>
      <c r="K20" s="526"/>
      <c r="L20" s="527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39" t="s">
        <v>433</v>
      </c>
      <c r="D23" s="535"/>
      <c r="E23" s="535"/>
      <c r="F23" s="540"/>
      <c r="G23" s="23"/>
      <c r="H23" s="316"/>
      <c r="I23" s="535" t="s">
        <v>434</v>
      </c>
      <c r="J23" s="535"/>
      <c r="K23" s="535"/>
      <c r="L23" s="535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1" t="s">
        <v>459</v>
      </c>
      <c r="D25" s="536"/>
      <c r="E25" s="536"/>
      <c r="F25" s="542"/>
      <c r="G25" s="314"/>
      <c r="H25" s="316"/>
      <c r="I25" s="536" t="s">
        <v>460</v>
      </c>
      <c r="J25" s="536"/>
      <c r="K25" s="536"/>
      <c r="L25" s="536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x14ac:dyDescent="0.25">
      <c r="B27" s="270"/>
      <c r="C27" s="24">
        <v>1</v>
      </c>
      <c r="D27" s="320"/>
      <c r="E27" s="8"/>
      <c r="F27" s="322"/>
      <c r="G27" s="293"/>
      <c r="H27" s="318"/>
      <c r="I27" s="26">
        <v>1</v>
      </c>
      <c r="J27" s="324"/>
      <c r="K27" s="8"/>
      <c r="L27" s="322"/>
      <c r="M27" s="277"/>
    </row>
    <row r="28" spans="2:13" x14ac:dyDescent="0.25">
      <c r="B28" s="270"/>
      <c r="C28" s="24">
        <v>2</v>
      </c>
      <c r="D28" s="320"/>
      <c r="E28" s="8"/>
      <c r="F28" s="322"/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21" t="s">
        <v>323</v>
      </c>
      <c r="D88" s="521"/>
      <c r="E88" s="521"/>
      <c r="F88" s="521"/>
      <c r="G88" s="521"/>
      <c r="H88" s="521"/>
      <c r="I88" s="521"/>
      <c r="J88" s="521"/>
      <c r="K88" s="521"/>
      <c r="L88" s="521"/>
      <c r="M88" s="278"/>
    </row>
    <row r="89" spans="2:13" ht="66" customHeight="1" x14ac:dyDescent="0.25">
      <c r="B89" s="270"/>
      <c r="C89" s="524" t="s">
        <v>431</v>
      </c>
      <c r="D89" s="525"/>
      <c r="E89" s="525"/>
      <c r="F89" s="522"/>
      <c r="G89" s="522"/>
      <c r="H89" s="522"/>
      <c r="I89" s="522"/>
      <c r="J89" s="522"/>
      <c r="K89" s="522"/>
      <c r="L89" s="522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7" t="s">
        <v>330</v>
      </c>
      <c r="D91" s="538"/>
      <c r="E91" s="538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24" t="s">
        <v>332</v>
      </c>
      <c r="D92" s="525"/>
      <c r="E92" s="525"/>
      <c r="F92" s="586">
        <v>44288</v>
      </c>
      <c r="G92" s="523"/>
      <c r="H92" s="523"/>
      <c r="I92" s="523"/>
      <c r="J92" s="523"/>
      <c r="K92" s="523"/>
      <c r="L92" s="523"/>
      <c r="M92" s="279"/>
    </row>
    <row r="93" spans="2:13" ht="15.75" customHeight="1" x14ac:dyDescent="0.25">
      <c r="B93" s="270"/>
      <c r="C93" s="524" t="s">
        <v>334</v>
      </c>
      <c r="D93" s="525"/>
      <c r="E93" s="525"/>
      <c r="F93" s="523" t="s">
        <v>474</v>
      </c>
      <c r="G93" s="523"/>
      <c r="H93" s="523"/>
      <c r="I93" s="523"/>
      <c r="J93" s="523"/>
      <c r="K93" s="523"/>
      <c r="L93" s="523"/>
      <c r="M93" s="279"/>
    </row>
    <row r="94" spans="2:13" ht="15.75" customHeight="1" x14ac:dyDescent="0.25">
      <c r="B94" s="270"/>
      <c r="C94" s="524" t="s">
        <v>336</v>
      </c>
      <c r="D94" s="525"/>
      <c r="E94" s="525"/>
      <c r="F94" s="523" t="s">
        <v>472</v>
      </c>
      <c r="G94" s="523"/>
      <c r="H94" s="523"/>
      <c r="I94" s="523"/>
      <c r="J94" s="523"/>
      <c r="K94" s="523"/>
      <c r="L94" s="523"/>
      <c r="M94" s="279"/>
    </row>
    <row r="95" spans="2:13" ht="21" customHeight="1" x14ac:dyDescent="0.25">
      <c r="B95" s="270"/>
      <c r="C95" s="532" t="s">
        <v>444</v>
      </c>
      <c r="D95" s="530"/>
      <c r="E95" s="530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3"/>
      <c r="D96" s="534"/>
      <c r="E96" s="534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88:L88"/>
    <mergeCell ref="F89:L89"/>
    <mergeCell ref="F92:L92"/>
    <mergeCell ref="F93:L93"/>
    <mergeCell ref="F94:L94"/>
    <mergeCell ref="C92:E92"/>
    <mergeCell ref="C93:E93"/>
    <mergeCell ref="C94:E94"/>
    <mergeCell ref="K3:L3"/>
    <mergeCell ref="C9:D9"/>
    <mergeCell ref="C10:D10"/>
    <mergeCell ref="C11:D11"/>
    <mergeCell ref="E9:J9"/>
    <mergeCell ref="E10:J10"/>
    <mergeCell ref="E11:J11"/>
    <mergeCell ref="C6:M6"/>
  </mergeCells>
  <dataValidations count="2">
    <dataValidation type="list" allowBlank="1" showInputMessage="1" showErrorMessage="1" sqref="E19 E17:F17 K17:L17 K19" xr:uid="{00000000-0002-0000-0100-000000000000}">
      <formula1>"Taip, Ne"</formula1>
    </dataValidation>
    <dataValidation type="list" allowBlank="1" showInputMessage="1" showErrorMessage="1" sqref="F13:L13" xr:uid="{CFB5E0A7-E2C7-4A2D-A444-DECF141A3668}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>
    <tabColor theme="4" tint="0.59999389629810485"/>
  </sheetPr>
  <dimension ref="B1:N137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72" t="s">
        <v>458</v>
      </c>
      <c r="E2" s="573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61" t="s">
        <v>449</v>
      </c>
      <c r="C4" s="562"/>
      <c r="D4" s="562"/>
      <c r="E4" s="563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38"/>
      <c r="D6" s="438"/>
      <c r="E6" s="439"/>
      <c r="M6" s="339"/>
    </row>
    <row r="7" spans="2:14" x14ac:dyDescent="0.2">
      <c r="B7" s="340" t="s">
        <v>11</v>
      </c>
      <c r="C7" s="564" t="str">
        <f>IFERROR(VLOOKUP(C6,K2:M4,3,FALSE),"")</f>
        <v/>
      </c>
      <c r="D7" s="564"/>
      <c r="E7" s="565"/>
      <c r="M7" s="339"/>
      <c r="N7" s="339"/>
    </row>
    <row r="8" spans="2:14" x14ac:dyDescent="0.2">
      <c r="B8" s="181" t="s">
        <v>15</v>
      </c>
      <c r="C8" s="564" t="str">
        <f>IFERROR(VLOOKUP(C6,K2:L4,2,FALSE),"")</f>
        <v/>
      </c>
      <c r="D8" s="564"/>
      <c r="E8" s="565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28"/>
      <c r="D10" s="428"/>
      <c r="E10" s="429"/>
    </row>
    <row r="11" spans="2:14" ht="12" customHeight="1" x14ac:dyDescent="0.2">
      <c r="B11" s="181" t="s">
        <v>31</v>
      </c>
      <c r="C11" s="430"/>
      <c r="D11" s="430"/>
      <c r="E11" s="431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66" t="s">
        <v>38</v>
      </c>
      <c r="D13" s="567"/>
      <c r="E13" s="568"/>
    </row>
    <row r="14" spans="2:14" ht="12" customHeight="1" x14ac:dyDescent="0.2">
      <c r="B14" s="181" t="s">
        <v>42</v>
      </c>
      <c r="C14" s="569" t="s">
        <v>404</v>
      </c>
      <c r="D14" s="569"/>
      <c r="E14" s="345" t="s">
        <v>44</v>
      </c>
    </row>
    <row r="15" spans="2:14" ht="12" customHeight="1" x14ac:dyDescent="0.2">
      <c r="B15" s="346" t="s">
        <v>48</v>
      </c>
      <c r="C15" s="468"/>
      <c r="D15" s="560"/>
      <c r="E15" s="185"/>
      <c r="M15" s="339"/>
    </row>
    <row r="16" spans="2:14" ht="12" customHeight="1" x14ac:dyDescent="0.2">
      <c r="B16" s="346" t="s">
        <v>52</v>
      </c>
      <c r="C16" s="468"/>
      <c r="D16" s="560"/>
      <c r="E16" s="185"/>
      <c r="N16" s="339"/>
    </row>
    <row r="17" spans="2:14" ht="12" customHeight="1" x14ac:dyDescent="0.2">
      <c r="B17" s="346" t="s">
        <v>56</v>
      </c>
      <c r="C17" s="468"/>
      <c r="D17" s="560"/>
      <c r="E17" s="185"/>
      <c r="M17" s="339"/>
    </row>
    <row r="18" spans="2:14" ht="12" customHeight="1" x14ac:dyDescent="0.2">
      <c r="B18" s="346" t="s">
        <v>59</v>
      </c>
      <c r="C18" s="468"/>
      <c r="D18" s="560"/>
      <c r="E18" s="185"/>
      <c r="M18" s="339"/>
      <c r="N18" s="339"/>
    </row>
    <row r="19" spans="2:14" ht="12" customHeight="1" x14ac:dyDescent="0.2">
      <c r="B19" s="346" t="s">
        <v>62</v>
      </c>
      <c r="C19" s="468"/>
      <c r="D19" s="560"/>
      <c r="E19" s="185"/>
      <c r="M19" s="339"/>
      <c r="N19" s="339"/>
    </row>
    <row r="20" spans="2:14" ht="12" customHeight="1" x14ac:dyDescent="0.2">
      <c r="B20" s="346" t="s">
        <v>76</v>
      </c>
      <c r="C20" s="580" t="s">
        <v>77</v>
      </c>
      <c r="D20" s="581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82" t="str">
        <f>IFERROR(VLOOKUP(C6,K2:N4,4,FALSE),"")</f>
        <v/>
      </c>
      <c r="D22" s="582"/>
      <c r="E22" s="583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76" t="s">
        <v>90</v>
      </c>
      <c r="D24" s="576"/>
      <c r="E24" s="577"/>
      <c r="N24" s="339"/>
    </row>
    <row r="25" spans="2:14" x14ac:dyDescent="0.2">
      <c r="B25" s="349"/>
      <c r="C25" s="584"/>
      <c r="D25" s="584"/>
      <c r="E25" s="585"/>
      <c r="M25" s="339"/>
      <c r="N25" s="339"/>
    </row>
    <row r="26" spans="2:14" x14ac:dyDescent="0.2">
      <c r="B26" s="349"/>
      <c r="C26" s="574" t="s">
        <v>96</v>
      </c>
      <c r="D26" s="574"/>
      <c r="E26" s="575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76" t="s">
        <v>452</v>
      </c>
      <c r="D42" s="576"/>
      <c r="E42" s="577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78" t="s">
        <v>452</v>
      </c>
      <c r="D90" s="578"/>
      <c r="E90" s="579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76" t="s">
        <v>452</v>
      </c>
      <c r="D107" s="576"/>
      <c r="E107" s="577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511"/>
      <c r="D109" s="511"/>
      <c r="E109" s="448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40"/>
      <c r="D114" s="428"/>
      <c r="E114" s="429"/>
    </row>
    <row r="115" spans="2:5" x14ac:dyDescent="0.2">
      <c r="B115" s="349" t="s">
        <v>334</v>
      </c>
      <c r="C115" s="455"/>
      <c r="D115" s="455"/>
      <c r="E115" s="456"/>
    </row>
    <row r="116" spans="2:5" ht="24" x14ac:dyDescent="0.2">
      <c r="B116" s="414" t="s">
        <v>336</v>
      </c>
      <c r="C116" s="443"/>
      <c r="D116" s="443"/>
      <c r="E116" s="444"/>
    </row>
    <row r="117" spans="2:5" ht="24" x14ac:dyDescent="0.2">
      <c r="B117" s="415" t="s">
        <v>444</v>
      </c>
      <c r="C117" s="570"/>
      <c r="D117" s="570"/>
      <c r="E117" s="571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 xr:uid="{DCC65264-45CF-4A10-B797-E4CC0E1103F0}">
      <formula1>$K$1:$K$4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ErrorMessage="1" prompt="Nurodykite įmonės direktoriaus (generalinio direktoriaus) vardą ir pavardę. VĮ miškų urėdijų prašome nurodyti miškų urėdo vardą ir pavardę. Pareigų nurodyti nereikia." sqref="C10:E10" xr:uid="{F0F76370-338B-4EFD-A6E8-A2A84FC33EF0}"/>
    <dataValidation allowBlank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f1908bf9-2dc4-4e3d-b4b9-4cf147fe6e6e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Buhalterija</cp:lastModifiedBy>
  <cp:revision/>
  <dcterms:created xsi:type="dcterms:W3CDTF">2014-03-24T16:58:47Z</dcterms:created>
  <dcterms:modified xsi:type="dcterms:W3CDTF">2021-04-02T12:06:43Z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